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8220"/>
  </bookViews>
  <sheets>
    <sheet name="Foglio1" sheetId="1" r:id="rId1"/>
  </sheets>
  <definedNames>
    <definedName name="_xlnm._FilterDatabase" localSheetId="0" hidden="1">Foglio1!$A$1:$F$22</definedName>
  </definedNames>
  <calcPr calcId="125725"/>
</workbook>
</file>

<file path=xl/calcChain.xml><?xml version="1.0" encoding="utf-8"?>
<calcChain xmlns="http://schemas.openxmlformats.org/spreadsheetml/2006/main">
  <c r="B11" i="1"/>
  <c r="B21"/>
  <c r="C18"/>
  <c r="B18"/>
  <c r="E17"/>
  <c r="F17"/>
  <c r="B17"/>
  <c r="C17"/>
  <c r="C12"/>
  <c r="B8"/>
  <c r="C7"/>
  <c r="B7"/>
  <c r="C6"/>
  <c r="C5"/>
  <c r="B5"/>
  <c r="F5" s="1"/>
  <c r="G22"/>
  <c r="D4"/>
  <c r="D3"/>
  <c r="F3" s="1"/>
  <c r="F9"/>
  <c r="F8"/>
  <c r="C8"/>
  <c r="C9"/>
  <c r="B9"/>
  <c r="G4"/>
  <c r="F21"/>
  <c r="F22"/>
  <c r="F18"/>
  <c r="F19"/>
  <c r="F20"/>
  <c r="F12"/>
  <c r="F13"/>
  <c r="F14"/>
  <c r="F15"/>
  <c r="F16"/>
  <c r="F11"/>
  <c r="F4"/>
  <c r="F6"/>
  <c r="F7"/>
  <c r="F10"/>
  <c r="F2"/>
  <c r="E19"/>
  <c r="B19"/>
  <c r="C21"/>
  <c r="C22"/>
  <c r="C20"/>
  <c r="B22"/>
  <c r="B20"/>
  <c r="C19"/>
  <c r="C16" l="1"/>
  <c r="C15"/>
  <c r="B16"/>
  <c r="C14"/>
  <c r="B14"/>
  <c r="B15"/>
  <c r="C13"/>
  <c r="B13"/>
  <c r="B12"/>
  <c r="C10"/>
  <c r="C11"/>
  <c r="B10"/>
  <c r="C4"/>
  <c r="C3"/>
  <c r="B3"/>
  <c r="B4"/>
  <c r="B6"/>
  <c r="C2"/>
  <c r="B2"/>
</calcChain>
</file>

<file path=xl/sharedStrings.xml><?xml version="1.0" encoding="utf-8"?>
<sst xmlns="http://schemas.openxmlformats.org/spreadsheetml/2006/main" count="33" uniqueCount="33">
  <si>
    <t>Bacci Graziani Senia</t>
  </si>
  <si>
    <t>Bendinelli Massimiliano</t>
  </si>
  <si>
    <t>Cenerini Susanna</t>
  </si>
  <si>
    <t>Gonnelli Leonardo</t>
  </si>
  <si>
    <t>Parlanti Alessandro</t>
  </si>
  <si>
    <t xml:space="preserve">Totale retribuzione annua lorda                  </t>
  </si>
  <si>
    <t>Note</t>
  </si>
  <si>
    <t>Lami Massimiliano                                          (dal 18/10/2019 art.110 D.Lgs.267/2000)</t>
  </si>
  <si>
    <t xml:space="preserve">Retribuzione di risultato corrisposta nel 2020            </t>
  </si>
  <si>
    <t xml:space="preserve">Barsotti Luca                                                   </t>
  </si>
  <si>
    <t xml:space="preserve">Borgogni Sabina                                            </t>
  </si>
  <si>
    <t xml:space="preserve">Cacelli Barbara                                                </t>
  </si>
  <si>
    <t xml:space="preserve">Cerrina Feroni Camilla                                  </t>
  </si>
  <si>
    <t>Falleni Nicola                                                   (Direttore Generale)</t>
  </si>
  <si>
    <t xml:space="preserve">Guarnieri Arianna                             </t>
  </si>
  <si>
    <t>Massai Maria Luisa                                         (Segretario Generale)</t>
  </si>
  <si>
    <t>Pampana Paola                                                       (dal 24/09/2019 art.110 D.Lgs.267/2000)</t>
  </si>
  <si>
    <t>Maritan Annalisa                                        (dal 20/02/2020 art.110 D.Lgs.267/2000)</t>
  </si>
  <si>
    <t>Pandoli Roberto                                          (dal 02/03/2020 art.110 D.Lgs.267/2000)</t>
  </si>
  <si>
    <t>Cerini Giovanni                                            (dal 02/03/2020 art.110 D.Lgs.267/2000)</t>
  </si>
  <si>
    <t xml:space="preserve">Biagioni Rossana                                (cessata il 02/06/2020)                        </t>
  </si>
  <si>
    <t>Lenzi Maurizio                                   (cessato il 31/10/2020)</t>
  </si>
  <si>
    <t>Casarosa Michela                                      (dal 03/08/2020)</t>
  </si>
  <si>
    <t>Cadau Michela                                            (dal 01/09/2020)</t>
  </si>
  <si>
    <t xml:space="preserve">+ € 1.348,78 risultato 2020 P.O. </t>
  </si>
  <si>
    <t xml:space="preserve">+ € 1.434,01 risultato 2020 P.O. </t>
  </si>
  <si>
    <t>+ € 6.173,28 stipendio e accessorio da dipendente fino all'1/3/2020</t>
  </si>
  <si>
    <t>+ € 271,32 risultato P.O. 2020</t>
  </si>
  <si>
    <t>Dirigenti in servizio nell'anno 2020  (elenco aggiornato al 31/12/2020)</t>
  </si>
  <si>
    <t xml:space="preserve"> Retribuzione tabellare annua lorda anno 2020                           </t>
  </si>
  <si>
    <t xml:space="preserve">Indennità di posizione/galleggiamento/maggiorazione  annue lorde anno 2020   </t>
  </si>
  <si>
    <t>Altre retribuzioni (retribuzione individuale di anzianità, maturato economico non riassorbibile, compensi avvocatura civica, merloni, preavviso) anno 2020</t>
  </si>
  <si>
    <t>Rimborso Trasferte (passato da busta paga nel 2020)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</si>
</sst>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49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2" applyNumberFormat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6" fillId="0" borderId="0" xfId="0" applyFont="1"/>
    <xf numFmtId="43" fontId="5" fillId="0" borderId="0" xfId="1" applyFont="1" applyFill="1" applyAlignment="1">
      <alignment horizontal="right"/>
    </xf>
    <xf numFmtId="43" fontId="5" fillId="0" borderId="0" xfId="1" applyFont="1" applyFill="1" applyAlignment="1"/>
    <xf numFmtId="49" fontId="3" fillId="0" borderId="0" xfId="2" applyNumberFormat="1" applyFont="1" applyFill="1" applyAlignment="1">
      <alignment horizontal="left" vertical="center"/>
    </xf>
    <xf numFmtId="43" fontId="5" fillId="0" borderId="0" xfId="1" applyFont="1" applyFill="1" applyAlignment="1">
      <alignment horizontal="right" vertical="center"/>
    </xf>
    <xf numFmtId="43" fontId="5" fillId="0" borderId="0" xfId="1" applyFont="1" applyFill="1" applyAlignment="1">
      <alignment vertical="center"/>
    </xf>
    <xf numFmtId="49" fontId="3" fillId="0" borderId="0" xfId="2" applyNumberFormat="1" applyFont="1" applyFill="1" applyAlignment="1">
      <alignment horizontal="center" vertical="center"/>
    </xf>
    <xf numFmtId="43" fontId="6" fillId="0" borderId="0" xfId="1" applyFont="1" applyAlignment="1">
      <alignment horizontal="right"/>
    </xf>
    <xf numFmtId="43" fontId="6" fillId="0" borderId="0" xfId="1" applyFont="1" applyAlignme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0" xfId="0" applyFont="1" applyBorder="1"/>
    <xf numFmtId="49" fontId="5" fillId="0" borderId="1" xfId="2" quotePrefix="1" applyNumberFormat="1" applyFont="1" applyFill="1" applyBorder="1" applyAlignment="1">
      <alignment horizontal="left" vertical="center" wrapText="1"/>
    </xf>
    <xf numFmtId="43" fontId="6" fillId="0" borderId="0" xfId="0" applyNumberFormat="1" applyFont="1" applyAlignment="1">
      <alignment vertical="center" wrapText="1"/>
    </xf>
    <xf numFmtId="49" fontId="3" fillId="0" borderId="0" xfId="2" applyNumberFormat="1" applyFont="1" applyFill="1"/>
    <xf numFmtId="49" fontId="7" fillId="0" borderId="0" xfId="0" applyNumberFormat="1" applyFont="1" applyFill="1"/>
    <xf numFmtId="0" fontId="6" fillId="0" borderId="2" xfId="0" quotePrefix="1" applyFont="1" applyBorder="1" applyAlignment="1">
      <alignment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Normal="100" workbookViewId="0">
      <selection activeCell="C11" sqref="C11"/>
    </sheetView>
  </sheetViews>
  <sheetFormatPr defaultColWidth="8.7109375" defaultRowHeight="12"/>
  <cols>
    <col min="1" max="1" width="33.85546875" style="29" customWidth="1"/>
    <col min="2" max="2" width="16.42578125" style="15" customWidth="1"/>
    <col min="3" max="3" width="18" style="16" customWidth="1"/>
    <col min="4" max="4" width="17.28515625" style="15" customWidth="1"/>
    <col min="5" max="5" width="20.7109375" style="15" customWidth="1"/>
    <col min="6" max="6" width="15.42578125" style="15" customWidth="1"/>
    <col min="7" max="7" width="20.7109375" style="15" customWidth="1"/>
    <col min="8" max="8" width="23.85546875" style="18" customWidth="1"/>
    <col min="9" max="16384" width="8.7109375" style="8"/>
  </cols>
  <sheetData>
    <row r="1" spans="1:8" s="3" customFormat="1" ht="97.5" customHeight="1">
      <c r="A1" s="1" t="s">
        <v>28</v>
      </c>
      <c r="B1" s="2" t="s">
        <v>29</v>
      </c>
      <c r="C1" s="2" t="s">
        <v>30</v>
      </c>
      <c r="D1" s="2" t="s">
        <v>8</v>
      </c>
      <c r="E1" s="2" t="s">
        <v>31</v>
      </c>
      <c r="F1" s="2" t="s">
        <v>5</v>
      </c>
      <c r="G1" s="2" t="s">
        <v>32</v>
      </c>
      <c r="H1" s="2" t="s">
        <v>6</v>
      </c>
    </row>
    <row r="2" spans="1:8" ht="39.950000000000003" customHeight="1">
      <c r="A2" s="4" t="s">
        <v>0</v>
      </c>
      <c r="B2" s="5">
        <f>(3331.61+24.21+23.32)*13</f>
        <v>43928.820000000007</v>
      </c>
      <c r="C2" s="6">
        <f>3192.31*13</f>
        <v>41500.03</v>
      </c>
      <c r="D2" s="5">
        <v>21397.77</v>
      </c>
      <c r="E2" s="7">
        <v>0</v>
      </c>
      <c r="F2" s="5">
        <f>SUM(B2:E2)</f>
        <v>106826.62000000001</v>
      </c>
      <c r="G2" s="7">
        <v>36.450000000000003</v>
      </c>
      <c r="H2" s="17"/>
    </row>
    <row r="3" spans="1:8" ht="39.950000000000003" customHeight="1">
      <c r="A3" s="4" t="s">
        <v>9</v>
      </c>
      <c r="B3" s="5">
        <f t="shared" ref="B3:B22" si="0">(3331.61+24.21+23.32)*13</f>
        <v>43928.820000000007</v>
      </c>
      <c r="C3" s="6">
        <f>3192.31*13</f>
        <v>41500.03</v>
      </c>
      <c r="D3" s="5">
        <f>25590.09+2604.71</f>
        <v>28194.799999999999</v>
      </c>
      <c r="E3" s="7">
        <v>0</v>
      </c>
      <c r="F3" s="5">
        <f t="shared" ref="F3:F22" si="1">SUM(B3:E3)</f>
        <v>113623.65000000001</v>
      </c>
      <c r="G3" s="7">
        <v>0</v>
      </c>
      <c r="H3" s="24"/>
    </row>
    <row r="4" spans="1:8" ht="39.950000000000003" customHeight="1">
      <c r="A4" s="4" t="s">
        <v>1</v>
      </c>
      <c r="B4" s="5">
        <f t="shared" si="0"/>
        <v>43928.820000000007</v>
      </c>
      <c r="C4" s="6">
        <f>3469.45*13</f>
        <v>45102.85</v>
      </c>
      <c r="D4" s="5">
        <f>21322.47+2520.77</f>
        <v>23843.24</v>
      </c>
      <c r="E4" s="7">
        <v>0</v>
      </c>
      <c r="F4" s="5">
        <f t="shared" si="1"/>
        <v>112874.91000000002</v>
      </c>
      <c r="G4" s="7">
        <f>39.55+22.7</f>
        <v>62.25</v>
      </c>
      <c r="H4" s="17"/>
    </row>
    <row r="5" spans="1:8" s="25" customFormat="1" ht="39.950000000000003" customHeight="1">
      <c r="A5" s="4" t="s">
        <v>20</v>
      </c>
      <c r="B5" s="5">
        <f>16914.33+1396.54+122.91+10.15+118.39+9.78</f>
        <v>18572.100000000002</v>
      </c>
      <c r="C5" s="6">
        <f>16207.11+1338.15</f>
        <v>17545.260000000002</v>
      </c>
      <c r="D5" s="5">
        <v>19305.009999999998</v>
      </c>
      <c r="E5" s="7">
        <v>0</v>
      </c>
      <c r="F5" s="5">
        <f t="shared" si="1"/>
        <v>55422.369999999995</v>
      </c>
      <c r="G5" s="7">
        <v>0</v>
      </c>
      <c r="H5" s="17"/>
    </row>
    <row r="6" spans="1:8" ht="39.950000000000003" customHeight="1">
      <c r="A6" s="19" t="s">
        <v>10</v>
      </c>
      <c r="B6" s="5">
        <f t="shared" si="0"/>
        <v>43928.820000000007</v>
      </c>
      <c r="C6" s="21">
        <f>(2742.86*13)-527.47</f>
        <v>35129.71</v>
      </c>
      <c r="D6" s="20">
        <v>6391.73</v>
      </c>
      <c r="E6" s="22">
        <v>0</v>
      </c>
      <c r="F6" s="5">
        <f t="shared" si="1"/>
        <v>85450.26</v>
      </c>
      <c r="G6" s="22">
        <v>0</v>
      </c>
      <c r="H6" s="30" t="s">
        <v>24</v>
      </c>
    </row>
    <row r="7" spans="1:8" ht="39.950000000000003" customHeight="1">
      <c r="A7" s="19" t="s">
        <v>11</v>
      </c>
      <c r="B7" s="5">
        <f>39402.7+3249.46+286.33+23.61+275.79+22.74</f>
        <v>43260.63</v>
      </c>
      <c r="C7" s="21">
        <f>32439.6+2675.23</f>
        <v>35114.83</v>
      </c>
      <c r="D7" s="20">
        <v>5076.54</v>
      </c>
      <c r="E7" s="22">
        <v>0</v>
      </c>
      <c r="F7" s="5">
        <f t="shared" si="1"/>
        <v>83451.999999999985</v>
      </c>
      <c r="G7" s="22">
        <v>0</v>
      </c>
      <c r="H7" s="30" t="s">
        <v>25</v>
      </c>
    </row>
    <row r="8" spans="1:8" ht="39.950000000000003" customHeight="1">
      <c r="A8" s="19" t="s">
        <v>23</v>
      </c>
      <c r="B8" s="5">
        <f>(3331.61+24.21+23.32)*4+((3331.61+24.21+23.32)/365*122)-0.01</f>
        <v>14646.015972602741</v>
      </c>
      <c r="C8" s="21">
        <f>2742.86*4+(2742.86/365*122)</f>
        <v>11888.231561643835</v>
      </c>
      <c r="D8" s="20">
        <v>0</v>
      </c>
      <c r="E8" s="22">
        <v>0</v>
      </c>
      <c r="F8" s="5">
        <f t="shared" si="1"/>
        <v>26534.247534246577</v>
      </c>
      <c r="G8" s="22">
        <v>0</v>
      </c>
      <c r="H8" s="23"/>
    </row>
    <row r="9" spans="1:8" ht="39.950000000000003" customHeight="1">
      <c r="A9" s="19" t="s">
        <v>22</v>
      </c>
      <c r="B9" s="5">
        <f>(3331.61+24.21+23.32)*4+3203.47+23.28+22.42+((3331.61+24.21+23.32)/365*151)</f>
        <v>18163.675589041097</v>
      </c>
      <c r="C9" s="21">
        <f>3192.31*4+3069.53+(3192.31/365*151)</f>
        <v>17159.424273972603</v>
      </c>
      <c r="D9" s="20">
        <v>0</v>
      </c>
      <c r="E9" s="22">
        <v>0</v>
      </c>
      <c r="F9" s="5">
        <f t="shared" si="1"/>
        <v>35323.099863013704</v>
      </c>
      <c r="G9" s="22">
        <v>0</v>
      </c>
      <c r="H9" s="23"/>
    </row>
    <row r="10" spans="1:8" ht="39.950000000000003" customHeight="1">
      <c r="A10" s="4" t="s">
        <v>2</v>
      </c>
      <c r="B10" s="5">
        <f t="shared" si="0"/>
        <v>43928.820000000007</v>
      </c>
      <c r="C10" s="6">
        <f>3192.31*13</f>
        <v>41500.03</v>
      </c>
      <c r="D10" s="5">
        <v>26204.94</v>
      </c>
      <c r="E10" s="7">
        <v>0</v>
      </c>
      <c r="F10" s="5">
        <f t="shared" si="1"/>
        <v>111633.79000000001</v>
      </c>
      <c r="G10" s="7">
        <v>0</v>
      </c>
      <c r="H10" s="24"/>
    </row>
    <row r="11" spans="1:8" ht="39.950000000000003" customHeight="1">
      <c r="A11" s="4" t="s">
        <v>19</v>
      </c>
      <c r="B11" s="5">
        <f>(3331.61+24.21+23.32)*10+((3331.61+24.21+23.32)/365*305)+0.01</f>
        <v>36615.074931506853</v>
      </c>
      <c r="C11" s="6">
        <f>2742.86*10+(2742.86/365*305)</f>
        <v>29720.578904109592</v>
      </c>
      <c r="D11" s="5">
        <v>0</v>
      </c>
      <c r="E11" s="7">
        <v>0</v>
      </c>
      <c r="F11" s="5">
        <f t="shared" si="1"/>
        <v>66335.653835616453</v>
      </c>
      <c r="G11" s="7">
        <v>0</v>
      </c>
      <c r="H11" s="24" t="s">
        <v>26</v>
      </c>
    </row>
    <row r="12" spans="1:8" ht="39.950000000000003" customHeight="1">
      <c r="A12" s="4" t="s">
        <v>12</v>
      </c>
      <c r="B12" s="5">
        <f t="shared" si="0"/>
        <v>43928.820000000007</v>
      </c>
      <c r="C12" s="6">
        <f>(3192.31*8)+(2954.51*4)+(3192.31/365*243)+(2954.51/365*122)-982.25</f>
        <v>39487.096164383562</v>
      </c>
      <c r="D12" s="5">
        <v>7548.86</v>
      </c>
      <c r="E12" s="7">
        <v>0</v>
      </c>
      <c r="F12" s="5">
        <f t="shared" si="1"/>
        <v>90964.776164383569</v>
      </c>
      <c r="G12" s="7">
        <v>0</v>
      </c>
      <c r="H12" s="24"/>
    </row>
    <row r="13" spans="1:8" ht="39.950000000000003" customHeight="1">
      <c r="A13" s="4" t="s">
        <v>13</v>
      </c>
      <c r="B13" s="5">
        <f t="shared" si="0"/>
        <v>43928.820000000007</v>
      </c>
      <c r="C13" s="6">
        <f>6923.08*13</f>
        <v>90000.04</v>
      </c>
      <c r="D13" s="5">
        <v>13299.83</v>
      </c>
      <c r="E13" s="7">
        <v>0</v>
      </c>
      <c r="F13" s="5">
        <f t="shared" si="1"/>
        <v>147228.68999999997</v>
      </c>
      <c r="G13" s="7">
        <v>74.25</v>
      </c>
      <c r="H13" s="17"/>
    </row>
    <row r="14" spans="1:8" ht="39.950000000000003" customHeight="1">
      <c r="A14" s="4" t="s">
        <v>3</v>
      </c>
      <c r="B14" s="5">
        <f t="shared" si="0"/>
        <v>43928.820000000007</v>
      </c>
      <c r="C14" s="6">
        <f>3469.45*13</f>
        <v>45102.85</v>
      </c>
      <c r="D14" s="5">
        <v>8481.19</v>
      </c>
      <c r="E14" s="7">
        <v>0</v>
      </c>
      <c r="F14" s="5">
        <f t="shared" si="1"/>
        <v>97512.860000000015</v>
      </c>
      <c r="G14" s="7">
        <v>97</v>
      </c>
      <c r="H14" s="26"/>
    </row>
    <row r="15" spans="1:8" ht="39.950000000000003" customHeight="1">
      <c r="A15" s="4" t="s">
        <v>14</v>
      </c>
      <c r="B15" s="5">
        <f t="shared" si="0"/>
        <v>43928.820000000007</v>
      </c>
      <c r="C15" s="6">
        <f>3469.45*13</f>
        <v>45102.85</v>
      </c>
      <c r="D15" s="5">
        <v>4662.37</v>
      </c>
      <c r="E15" s="7">
        <v>0</v>
      </c>
      <c r="F15" s="5">
        <f t="shared" si="1"/>
        <v>93694.040000000008</v>
      </c>
      <c r="G15" s="7">
        <v>0</v>
      </c>
      <c r="H15" s="26"/>
    </row>
    <row r="16" spans="1:8" ht="39.950000000000003" customHeight="1">
      <c r="A16" s="4" t="s">
        <v>7</v>
      </c>
      <c r="B16" s="5">
        <f t="shared" si="0"/>
        <v>43928.820000000007</v>
      </c>
      <c r="C16" s="6">
        <f>3469.45*13</f>
        <v>45102.85</v>
      </c>
      <c r="D16" s="5">
        <v>4008.34</v>
      </c>
      <c r="E16" s="7">
        <v>0</v>
      </c>
      <c r="F16" s="5">
        <f t="shared" si="1"/>
        <v>93040.010000000009</v>
      </c>
      <c r="G16" s="7">
        <v>0</v>
      </c>
      <c r="H16" s="17"/>
    </row>
    <row r="17" spans="1:8" ht="39.950000000000003" customHeight="1">
      <c r="A17" s="4" t="s">
        <v>21</v>
      </c>
      <c r="B17" s="5">
        <f>33316.1+2774.82+242.1+20.16+233.2+19.42</f>
        <v>36605.799999999996</v>
      </c>
      <c r="C17" s="6">
        <f>27428.6+2284.46</f>
        <v>29713.059999999998</v>
      </c>
      <c r="D17" s="5">
        <v>18294.03</v>
      </c>
      <c r="E17" s="7">
        <f>933.7+77.77</f>
        <v>1011.47</v>
      </c>
      <c r="F17" s="5">
        <f t="shared" si="1"/>
        <v>85624.359999999986</v>
      </c>
      <c r="G17" s="7">
        <v>0</v>
      </c>
      <c r="H17" s="17"/>
    </row>
    <row r="18" spans="1:8" ht="39.950000000000003" customHeight="1">
      <c r="A18" s="19" t="s">
        <v>17</v>
      </c>
      <c r="B18" s="5">
        <f>34469.35+2875.23+250.48+20.89+241.27+20.13</f>
        <v>37877.35</v>
      </c>
      <c r="C18" s="21">
        <f>33028.13+2755.01</f>
        <v>35783.14</v>
      </c>
      <c r="D18" s="20">
        <v>0</v>
      </c>
      <c r="E18" s="22">
        <v>699.09</v>
      </c>
      <c r="F18" s="5">
        <f t="shared" si="1"/>
        <v>74359.579999999987</v>
      </c>
      <c r="G18" s="22">
        <v>0</v>
      </c>
      <c r="H18" s="23"/>
    </row>
    <row r="19" spans="1:8" ht="39.950000000000003" customHeight="1">
      <c r="A19" s="19" t="s">
        <v>15</v>
      </c>
      <c r="B19" s="5">
        <f>(3331.61+20.16+23.32)*13</f>
        <v>43876.17</v>
      </c>
      <c r="C19" s="21">
        <f>(2549.54+688.53)*13</f>
        <v>42094.909999999996</v>
      </c>
      <c r="D19" s="20">
        <v>2786.76</v>
      </c>
      <c r="E19" s="22">
        <f>10.23*13</f>
        <v>132.99</v>
      </c>
      <c r="F19" s="5">
        <f t="shared" si="1"/>
        <v>88890.829999999987</v>
      </c>
      <c r="G19" s="22">
        <v>0</v>
      </c>
      <c r="H19" s="23"/>
    </row>
    <row r="20" spans="1:8" ht="39.950000000000003" customHeight="1">
      <c r="A20" s="19" t="s">
        <v>16</v>
      </c>
      <c r="B20" s="5">
        <f t="shared" si="0"/>
        <v>43928.820000000007</v>
      </c>
      <c r="C20" s="21">
        <f>3192.31*13</f>
        <v>41500.03</v>
      </c>
      <c r="D20" s="20">
        <v>14508.9</v>
      </c>
      <c r="E20" s="22">
        <v>0</v>
      </c>
      <c r="F20" s="5">
        <f t="shared" si="1"/>
        <v>99937.75</v>
      </c>
      <c r="G20" s="22">
        <v>0</v>
      </c>
      <c r="H20" s="30" t="s">
        <v>27</v>
      </c>
    </row>
    <row r="21" spans="1:8" ht="39.950000000000003" customHeight="1">
      <c r="A21" s="19" t="s">
        <v>18</v>
      </c>
      <c r="B21" s="5">
        <f>(3331.61+24.21+23.32)*10+((3331.61+24.21+23.32)/365*305)+0.01</f>
        <v>36615.074931506853</v>
      </c>
      <c r="C21" s="6">
        <f>2954.51*10+(2954.51/365*305)</f>
        <v>32013.937123287673</v>
      </c>
      <c r="D21" s="20">
        <v>0</v>
      </c>
      <c r="E21" s="22"/>
      <c r="F21" s="5">
        <f t="shared" si="1"/>
        <v>68629.012054794526</v>
      </c>
      <c r="G21" s="22">
        <v>0</v>
      </c>
      <c r="H21" s="23"/>
    </row>
    <row r="22" spans="1:8" ht="39.950000000000003" customHeight="1">
      <c r="A22" s="4" t="s">
        <v>4</v>
      </c>
      <c r="B22" s="5">
        <f t="shared" si="0"/>
        <v>43928.820000000007</v>
      </c>
      <c r="C22" s="6">
        <f>3469.45*13</f>
        <v>45102.85</v>
      </c>
      <c r="D22" s="20">
        <v>21765.69</v>
      </c>
      <c r="E22" s="7">
        <v>0</v>
      </c>
      <c r="F22" s="5">
        <f t="shared" si="1"/>
        <v>110797.36000000002</v>
      </c>
      <c r="G22" s="7">
        <f>30.2+61.7+20.2</f>
        <v>112.10000000000001</v>
      </c>
      <c r="H22" s="17"/>
    </row>
    <row r="23" spans="1:8">
      <c r="A23" s="28"/>
      <c r="B23" s="9"/>
      <c r="C23" s="10"/>
      <c r="D23" s="9"/>
      <c r="E23" s="9"/>
      <c r="F23" s="9"/>
      <c r="G23" s="9"/>
    </row>
    <row r="24" spans="1:8">
      <c r="A24" s="11"/>
      <c r="B24" s="12"/>
      <c r="C24" s="13"/>
      <c r="D24" s="12"/>
      <c r="E24" s="12"/>
      <c r="F24" s="12"/>
      <c r="G24" s="12"/>
    </row>
    <row r="25" spans="1:8">
      <c r="A25" s="14"/>
      <c r="B25" s="12"/>
      <c r="C25" s="13"/>
      <c r="D25" s="12"/>
      <c r="E25" s="12"/>
      <c r="G25" s="12"/>
    </row>
    <row r="30" spans="1:8">
      <c r="H30" s="27"/>
    </row>
    <row r="31" spans="1:8">
      <c r="H31" s="27"/>
    </row>
  </sheetData>
  <pageMargins left="0.7" right="0.7" top="0.75" bottom="0.75" header="0.3" footer="0.3"/>
  <pageSetup paperSize="9" orientation="landscape" r:id="rId1"/>
  <headerFooter>
    <oddFooter>&amp;F</oddFooter>
  </headerFooter>
  <ignoredErrors>
    <ignoredError sqref="B5 B21 B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vfallani</dc:creator>
  <cp:lastModifiedBy>vfallani</cp:lastModifiedBy>
  <dcterms:created xsi:type="dcterms:W3CDTF">2019-02-26T10:41:29Z</dcterms:created>
  <dcterms:modified xsi:type="dcterms:W3CDTF">2021-02-12T10:15:22Z</dcterms:modified>
</cp:coreProperties>
</file>